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First Crore\IMPLEMENTATION\Financial Wellness\Workshops\Model Financial Plan - 20k to 30k per month\"/>
    </mc:Choice>
  </mc:AlternateContent>
  <xr:revisionPtr revIDLastSave="0" documentId="13_ncr:1_{DA5B883E-2866-49C4-B9B5-4B8C37B02678}" xr6:coauthVersionLast="45" xr6:coauthVersionMax="45" xr10:uidLastSave="{00000000-0000-0000-0000-000000000000}"/>
  <bookViews>
    <workbookView xWindow="-108" yWindow="-108" windowWidth="23256" windowHeight="12576" xr2:uid="{816EA1A3-8864-418F-A95B-E37BAAF1778D}"/>
  </bookViews>
  <sheets>
    <sheet name="Model Budget Plan" sheetId="1" r:id="rId1"/>
    <sheet name="20K - Future" sheetId="2" r:id="rId2"/>
    <sheet name="25k - Future" sheetId="3" r:id="rId3"/>
    <sheet name="30k - Future" sheetId="4" r:id="rId4"/>
    <sheet name="40k - Future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  <c r="C16" i="2"/>
  <c r="B16" i="2"/>
  <c r="C13" i="2"/>
  <c r="B13" i="2"/>
  <c r="D10" i="2"/>
  <c r="C10" i="2"/>
  <c r="B10" i="2"/>
  <c r="D16" i="3"/>
  <c r="C16" i="3"/>
  <c r="B16" i="3"/>
  <c r="C13" i="3"/>
  <c r="B13" i="3"/>
  <c r="D16" i="4"/>
  <c r="C16" i="4"/>
  <c r="B16" i="4"/>
  <c r="C13" i="4"/>
  <c r="B13" i="4"/>
  <c r="D16" i="6"/>
  <c r="C16" i="6"/>
  <c r="B16" i="6"/>
  <c r="B13" i="6"/>
  <c r="C13" i="6"/>
  <c r="D10" i="6"/>
  <c r="C10" i="6"/>
  <c r="B10" i="6"/>
  <c r="B4" i="6" l="1"/>
  <c r="G4" i="1"/>
  <c r="G8" i="1"/>
  <c r="G9" i="1"/>
  <c r="G6" i="1"/>
  <c r="G11" i="1"/>
  <c r="G7" i="1"/>
  <c r="G3" i="1"/>
  <c r="D6" i="6"/>
  <c r="D5" i="6"/>
  <c r="D11" i="1"/>
  <c r="E11" i="1"/>
  <c r="F11" i="1"/>
  <c r="D6" i="1"/>
  <c r="E6" i="1"/>
  <c r="F6" i="1"/>
  <c r="C10" i="1"/>
  <c r="G10" i="1" s="1"/>
  <c r="C5" i="1"/>
  <c r="G5" i="1" s="1"/>
  <c r="G12" i="1" l="1"/>
  <c r="D6" i="3"/>
  <c r="D6" i="4"/>
  <c r="D6" i="2"/>
  <c r="D5" i="3"/>
  <c r="D5" i="4"/>
  <c r="D5" i="2"/>
  <c r="B4" i="3"/>
  <c r="B4" i="4"/>
  <c r="B4" i="2"/>
  <c r="F4" i="1"/>
  <c r="F5" i="1"/>
  <c r="F8" i="1"/>
  <c r="F9" i="1"/>
  <c r="F10" i="1"/>
  <c r="F7" i="1"/>
  <c r="F3" i="1"/>
  <c r="E4" i="1"/>
  <c r="E5" i="1"/>
  <c r="E8" i="1"/>
  <c r="E9" i="1"/>
  <c r="E10" i="1"/>
  <c r="E7" i="1"/>
  <c r="E3" i="1"/>
  <c r="D4" i="1"/>
  <c r="D5" i="1"/>
  <c r="D8" i="1"/>
  <c r="D9" i="1"/>
  <c r="D10" i="1"/>
  <c r="D7" i="1"/>
  <c r="D3" i="1"/>
  <c r="C12" i="1"/>
  <c r="D10" i="4" l="1"/>
  <c r="B10" i="4"/>
  <c r="D10" i="3"/>
  <c r="B10" i="3"/>
  <c r="C10" i="3"/>
  <c r="C10" i="4"/>
  <c r="F12" i="1"/>
  <c r="E12" i="1"/>
  <c r="D12" i="1"/>
</calcChain>
</file>

<file path=xl/sharedStrings.xml><?xml version="1.0" encoding="utf-8"?>
<sst xmlns="http://schemas.openxmlformats.org/spreadsheetml/2006/main" count="128" uniqueCount="44">
  <si>
    <t>Income</t>
  </si>
  <si>
    <t>Total</t>
  </si>
  <si>
    <t>20k Income Person - Insurance &amp; Investment Returns</t>
  </si>
  <si>
    <t>Minimum Cover Expected</t>
  </si>
  <si>
    <t>per month</t>
  </si>
  <si>
    <t>Premium Expected Age 25</t>
  </si>
  <si>
    <t>Premium Expected Age 30</t>
  </si>
  <si>
    <t>Child's Investment Value</t>
  </si>
  <si>
    <t>Retirement Fund Value</t>
  </si>
  <si>
    <t>After 10 years</t>
  </si>
  <si>
    <t>After 15 years</t>
  </si>
  <si>
    <t>After 20 years</t>
  </si>
  <si>
    <t>After 33 years</t>
  </si>
  <si>
    <t>After 28 years</t>
  </si>
  <si>
    <t>After 2 years</t>
  </si>
  <si>
    <t>After 3 years</t>
  </si>
  <si>
    <t>After 5 years</t>
  </si>
  <si>
    <t>Insurance Plan</t>
  </si>
  <si>
    <t>Total Cost for Insurances - Life + Health</t>
  </si>
  <si>
    <t>Health Insurance Floater Cover - Parents +1 child</t>
  </si>
  <si>
    <t>Corpus Creation (Bank RD)</t>
  </si>
  <si>
    <t>40k Income Person - Insurance &amp; Investment Returns</t>
  </si>
  <si>
    <t>30k Income Person - Insurance &amp; Investment Returns</t>
  </si>
  <si>
    <t>25k Income Person - Insurance &amp; Investment Returns</t>
  </si>
  <si>
    <t>Term Plan - Husband - (non-smoker) - 30 years cover</t>
  </si>
  <si>
    <t>Investment Returns for Different Purpose</t>
  </si>
  <si>
    <t>Multiple of 8</t>
  </si>
  <si>
    <t>Personal Expenses</t>
  </si>
  <si>
    <t>Rent</t>
  </si>
  <si>
    <t>Living Expenses (Food and Health, Electricity, Cable, Phone Bills, Fuel)</t>
  </si>
  <si>
    <t>House Hold Expenses (Gadgets, furniture, White goods, Kitchen equipment, Travel, etc)</t>
  </si>
  <si>
    <t>Other Unplanned Expenses</t>
  </si>
  <si>
    <t>Long term Savings - Retirement</t>
  </si>
  <si>
    <t>Life Insurance &amp; Health Insurance</t>
  </si>
  <si>
    <t>Children Oriented Investments / Savings</t>
  </si>
  <si>
    <t>Creating Corpus for purchases (Bike, House, etc) / Loan EMI</t>
  </si>
  <si>
    <t>Value in %</t>
  </si>
  <si>
    <t>JK's 8% Formula for Financial Wellness</t>
  </si>
  <si>
    <t>karthikeyanjawahar@gmail.com</t>
  </si>
  <si>
    <t>+91-98942-57406</t>
  </si>
  <si>
    <t>Concieved &amp; Created by:</t>
  </si>
  <si>
    <t>Karthikeyan Jawahar, BE, MBA, CFP</t>
  </si>
  <si>
    <t>www.financialwellness.in</t>
  </si>
  <si>
    <t>Change values only in cells of this colour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</si>
</sst>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₹&quot;\ #,##0;[Red]&quot;₹&quot;\ \-#,##0"/>
    <numFmt numFmtId="8" formatCode="&quot;₹&quot;\ #,##0.00;[Red]&quot;₹&quot;\ \-#,##0.00"/>
    <numFmt numFmtId="43" formatCode="_ * #,##0.00_ ;_ * \-#,##0.00_ ;_ * &quot;-&quot;??_ ;_ @_ "/>
    <numFmt numFmtId="164" formatCode="&quot;₹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5" xfId="0" applyBorder="1"/>
    <xf numFmtId="0" fontId="2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6" borderId="3" xfId="0" applyFill="1" applyBorder="1"/>
    <xf numFmtId="0" fontId="0" fillId="6" borderId="4" xfId="0" applyFill="1" applyBorder="1"/>
    <xf numFmtId="0" fontId="0" fillId="6" borderId="4" xfId="0" applyFill="1" applyBorder="1" applyAlignment="1">
      <alignment wrapText="1"/>
    </xf>
    <xf numFmtId="0" fontId="7" fillId="0" borderId="0" xfId="2"/>
    <xf numFmtId="0" fontId="0" fillId="0" borderId="0" xfId="0" quotePrefix="1"/>
    <xf numFmtId="0" fontId="0" fillId="3" borderId="0" xfId="0" applyFill="1"/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7" borderId="13" xfId="1" applyNumberFormat="1" applyFont="1" applyFill="1" applyBorder="1" applyAlignment="1" applyProtection="1">
      <alignment horizontal="center" vertical="center"/>
      <protection locked="0"/>
    </xf>
    <xf numFmtId="164" fontId="3" fillId="7" borderId="14" xfId="1" applyNumberFormat="1" applyFont="1" applyFill="1" applyBorder="1" applyAlignment="1" applyProtection="1">
      <alignment horizontal="center" vertical="center"/>
      <protection locked="0"/>
    </xf>
    <xf numFmtId="164" fontId="3" fillId="7" borderId="15" xfId="1" applyNumberFormat="1" applyFont="1" applyFill="1" applyBorder="1" applyAlignment="1" applyProtection="1">
      <alignment horizontal="center" vertical="center"/>
      <protection locked="0"/>
    </xf>
    <xf numFmtId="164" fontId="3" fillId="7" borderId="1" xfId="1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wrapText="1"/>
    </xf>
    <xf numFmtId="0" fontId="6" fillId="6" borderId="3" xfId="0" applyFont="1" applyFill="1" applyBorder="1" applyAlignment="1" applyProtection="1">
      <alignment horizontal="center" vertical="center"/>
      <protection hidden="1"/>
    </xf>
    <xf numFmtId="9" fontId="0" fillId="6" borderId="3" xfId="0" applyNumberFormat="1" applyFill="1" applyBorder="1" applyProtection="1">
      <protection hidden="1"/>
    </xf>
    <xf numFmtId="164" fontId="0" fillId="6" borderId="3" xfId="1" applyNumberFormat="1" applyFont="1" applyFill="1" applyBorder="1" applyProtection="1">
      <protection hidden="1"/>
    </xf>
    <xf numFmtId="164" fontId="0" fillId="6" borderId="10" xfId="1" applyNumberFormat="1" applyFont="1" applyFill="1" applyBorder="1" applyProtection="1">
      <protection hidden="1"/>
    </xf>
    <xf numFmtId="164" fontId="0" fillId="6" borderId="7" xfId="1" applyNumberFormat="1" applyFont="1" applyFill="1" applyBorder="1" applyProtection="1"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9" fontId="0" fillId="6" borderId="4" xfId="0" applyNumberFormat="1" applyFill="1" applyBorder="1" applyProtection="1">
      <protection hidden="1"/>
    </xf>
    <xf numFmtId="164" fontId="0" fillId="6" borderId="4" xfId="1" applyNumberFormat="1" applyFont="1" applyFill="1" applyBorder="1" applyProtection="1">
      <protection hidden="1"/>
    </xf>
    <xf numFmtId="164" fontId="0" fillId="6" borderId="11" xfId="1" applyNumberFormat="1" applyFont="1" applyFill="1" applyBorder="1" applyProtection="1">
      <protection hidden="1"/>
    </xf>
    <xf numFmtId="164" fontId="0" fillId="6" borderId="8" xfId="1" applyNumberFormat="1" applyFont="1" applyFill="1" applyBorder="1" applyProtection="1">
      <protection hidden="1"/>
    </xf>
    <xf numFmtId="0" fontId="6" fillId="6" borderId="4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9" fontId="0" fillId="3" borderId="4" xfId="0" applyNumberFormat="1" applyFill="1" applyBorder="1" applyProtection="1">
      <protection hidden="1"/>
    </xf>
    <xf numFmtId="164" fontId="0" fillId="3" borderId="4" xfId="1" applyNumberFormat="1" applyFont="1" applyFill="1" applyBorder="1" applyProtection="1">
      <protection hidden="1"/>
    </xf>
    <xf numFmtId="164" fontId="0" fillId="3" borderId="11" xfId="1" applyNumberFormat="1" applyFont="1" applyFill="1" applyBorder="1" applyProtection="1">
      <protection hidden="1"/>
    </xf>
    <xf numFmtId="164" fontId="0" fillId="3" borderId="8" xfId="1" applyNumberFormat="1" applyFont="1" applyFill="1" applyBorder="1" applyProtection="1">
      <protection hidden="1"/>
    </xf>
    <xf numFmtId="164" fontId="0" fillId="3" borderId="7" xfId="1" applyNumberFormat="1" applyFont="1" applyFill="1" applyBorder="1" applyProtection="1"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9" fontId="0" fillId="0" borderId="5" xfId="0" applyNumberFormat="1" applyBorder="1" applyProtection="1">
      <protection hidden="1"/>
    </xf>
    <xf numFmtId="164" fontId="0" fillId="0" borderId="5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0" fillId="0" borderId="9" xfId="1" applyNumberFormat="1" applyFont="1" applyBorder="1" applyProtection="1"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4" borderId="18" xfId="0" applyFill="1" applyBorder="1" applyProtection="1">
      <protection hidden="1"/>
    </xf>
    <xf numFmtId="0" fontId="0" fillId="4" borderId="19" xfId="0" applyFill="1" applyBorder="1" applyAlignment="1" applyProtection="1">
      <alignment wrapText="1"/>
      <protection hidden="1"/>
    </xf>
    <xf numFmtId="0" fontId="0" fillId="4" borderId="20" xfId="0" applyFill="1" applyBorder="1" applyAlignment="1" applyProtection="1">
      <alignment horizontal="center" wrapText="1"/>
      <protection hidden="1"/>
    </xf>
    <xf numFmtId="0" fontId="0" fillId="4" borderId="21" xfId="0" applyFill="1" applyBorder="1" applyProtection="1">
      <protection hidden="1"/>
    </xf>
    <xf numFmtId="164" fontId="0" fillId="4" borderId="22" xfId="1" applyNumberFormat="1" applyFont="1" applyFill="1" applyBorder="1" applyProtection="1">
      <protection hidden="1"/>
    </xf>
    <xf numFmtId="164" fontId="0" fillId="4" borderId="22" xfId="0" applyNumberFormat="1" applyFill="1" applyBorder="1" applyProtection="1">
      <protection hidden="1"/>
    </xf>
    <xf numFmtId="0" fontId="0" fillId="4" borderId="23" xfId="0" applyFill="1" applyBorder="1" applyAlignment="1" applyProtection="1">
      <alignment horizontal="center" wrapText="1"/>
      <protection hidden="1"/>
    </xf>
    <xf numFmtId="0" fontId="0" fillId="5" borderId="24" xfId="0" applyFill="1" applyBorder="1" applyProtection="1">
      <protection hidden="1"/>
    </xf>
    <xf numFmtId="164" fontId="0" fillId="5" borderId="24" xfId="1" applyNumberFormat="1" applyFont="1" applyFill="1" applyBorder="1" applyProtection="1">
      <protection hidden="1"/>
    </xf>
    <xf numFmtId="164" fontId="0" fillId="5" borderId="24" xfId="0" applyNumberFormat="1" applyFill="1" applyBorder="1" applyProtection="1">
      <protection hidden="1"/>
    </xf>
    <xf numFmtId="164" fontId="5" fillId="5" borderId="24" xfId="0" applyNumberFormat="1" applyFont="1" applyFill="1" applyBorder="1" applyProtection="1">
      <protection hidden="1"/>
    </xf>
    <xf numFmtId="0" fontId="0" fillId="5" borderId="17" xfId="0" applyFill="1" applyBorder="1" applyProtection="1">
      <protection hidden="1"/>
    </xf>
    <xf numFmtId="164" fontId="0" fillId="5" borderId="17" xfId="1" applyNumberFormat="1" applyFont="1" applyFill="1" applyBorder="1" applyProtection="1">
      <protection hidden="1"/>
    </xf>
    <xf numFmtId="164" fontId="0" fillId="5" borderId="17" xfId="0" applyNumberFormat="1" applyFill="1" applyBorder="1" applyProtection="1">
      <protection hidden="1"/>
    </xf>
    <xf numFmtId="164" fontId="5" fillId="5" borderId="17" xfId="0" applyNumberFormat="1" applyFont="1" applyFill="1" applyBorder="1" applyProtection="1">
      <protection hidden="1"/>
    </xf>
    <xf numFmtId="164" fontId="0" fillId="0" borderId="0" xfId="1" applyNumberFormat="1" applyFont="1" applyProtection="1">
      <protection hidden="1"/>
    </xf>
    <xf numFmtId="164" fontId="5" fillId="0" borderId="0" xfId="0" applyNumberFormat="1" applyFont="1" applyProtection="1"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/>
      <protection hidden="1"/>
    </xf>
    <xf numFmtId="0" fontId="5" fillId="2" borderId="6" xfId="0" applyFont="1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5" fillId="0" borderId="19" xfId="0" applyFont="1" applyBorder="1" applyProtection="1">
      <protection hidden="1"/>
    </xf>
    <xf numFmtId="0" fontId="5" fillId="0" borderId="20" xfId="0" applyFont="1" applyBorder="1" applyProtection="1">
      <protection hidden="1"/>
    </xf>
    <xf numFmtId="0" fontId="0" fillId="3" borderId="21" xfId="0" applyFill="1" applyBorder="1" applyAlignment="1" applyProtection="1">
      <alignment horizontal="center"/>
      <protection hidden="1"/>
    </xf>
    <xf numFmtId="6" fontId="0" fillId="3" borderId="22" xfId="0" applyNumberFormat="1" applyFill="1" applyBorder="1" applyProtection="1">
      <protection hidden="1"/>
    </xf>
    <xf numFmtId="6" fontId="0" fillId="3" borderId="23" xfId="0" applyNumberFormat="1" applyFill="1" applyBorder="1" applyProtection="1">
      <protection hidden="1"/>
    </xf>
    <xf numFmtId="164" fontId="0" fillId="3" borderId="22" xfId="1" applyNumberFormat="1" applyFont="1" applyFill="1" applyBorder="1" applyProtection="1">
      <protection hidden="1"/>
    </xf>
    <xf numFmtId="164" fontId="0" fillId="3" borderId="23" xfId="1" applyNumberFormat="1" applyFont="1" applyFill="1" applyBorder="1" applyProtection="1">
      <protection hidden="1"/>
    </xf>
    <xf numFmtId="8" fontId="0" fillId="3" borderId="22" xfId="0" applyNumberFormat="1" applyFill="1" applyBorder="1" applyProtection="1">
      <protection hidden="1"/>
    </xf>
    <xf numFmtId="8" fontId="0" fillId="3" borderId="23" xfId="0" applyNumberFormat="1" applyFill="1" applyBorder="1" applyProtection="1">
      <protection hidden="1"/>
    </xf>
    <xf numFmtId="0" fontId="0" fillId="3" borderId="0" xfId="0" applyFill="1" applyProtection="1">
      <protection hidden="1"/>
    </xf>
    <xf numFmtId="0" fontId="2" fillId="0" borderId="0" xfId="0" applyFont="1" applyProtection="1">
      <protection hidden="1"/>
    </xf>
    <xf numFmtId="0" fontId="7" fillId="0" borderId="0" xfId="2" applyProtection="1">
      <protection hidden="1"/>
    </xf>
    <xf numFmtId="0" fontId="0" fillId="0" borderId="0" xfId="0" quotePrefix="1" applyProtection="1">
      <protection hidden="1"/>
    </xf>
    <xf numFmtId="0" fontId="8" fillId="8" borderId="0" xfId="0" applyFont="1" applyFill="1" applyAlignment="1" applyProtection="1">
      <alignment horizontal="center"/>
      <protection hidden="1"/>
    </xf>
    <xf numFmtId="164" fontId="2" fillId="5" borderId="24" xfId="0" applyNumberFormat="1" applyFont="1" applyFill="1" applyBorder="1" applyProtection="1">
      <protection hidden="1"/>
    </xf>
    <xf numFmtId="164" fontId="2" fillId="5" borderId="17" xfId="0" applyNumberFormat="1" applyFont="1" applyFill="1" applyBorder="1" applyProtection="1">
      <protection hidden="1"/>
    </xf>
    <xf numFmtId="164" fontId="2" fillId="0" borderId="0" xfId="0" applyNumberFormat="1" applyFont="1" applyProtection="1">
      <protection hidden="1"/>
    </xf>
    <xf numFmtId="0" fontId="2" fillId="3" borderId="18" xfId="0" applyFont="1" applyFill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2" fillId="0" borderId="20" xfId="0" applyFont="1" applyBorder="1" applyProtection="1"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16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 patternType="solid">
          <fgColor rgb="FFFCE4D6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cialwellness.in/" TargetMode="External"/><Relationship Id="rId1" Type="http://schemas.openxmlformats.org/officeDocument/2006/relationships/hyperlink" Target="mailto:karthikeyanjawaha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cialwellness.in/" TargetMode="External"/><Relationship Id="rId1" Type="http://schemas.openxmlformats.org/officeDocument/2006/relationships/hyperlink" Target="mailto:karthikeyanjawahar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cialwellness.in/" TargetMode="External"/><Relationship Id="rId1" Type="http://schemas.openxmlformats.org/officeDocument/2006/relationships/hyperlink" Target="mailto:karthikeyanjawahar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cialwellness.in/" TargetMode="External"/><Relationship Id="rId1" Type="http://schemas.openxmlformats.org/officeDocument/2006/relationships/hyperlink" Target="mailto:karthikeyanjawahar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inancialwellness.in/" TargetMode="External"/><Relationship Id="rId1" Type="http://schemas.openxmlformats.org/officeDocument/2006/relationships/hyperlink" Target="mailto:karthikeyanjawah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45D5-C127-4125-856B-5C6793195FDB}">
  <dimension ref="A1:G18"/>
  <sheetViews>
    <sheetView tabSelected="1" workbookViewId="0">
      <selection activeCell="C17" sqref="C17"/>
    </sheetView>
  </sheetViews>
  <sheetFormatPr defaultRowHeight="14.4" x14ac:dyDescent="0.3"/>
  <cols>
    <col min="1" max="1" width="41.6640625" customWidth="1"/>
    <col min="2" max="2" width="17.6640625" customWidth="1"/>
    <col min="3" max="3" width="12" customWidth="1"/>
    <col min="4" max="6" width="10.44140625" bestFit="1" customWidth="1"/>
    <col min="7" max="7" width="12.77734375" bestFit="1" customWidth="1"/>
  </cols>
  <sheetData>
    <row r="1" spans="1:7" ht="21.6" thickBot="1" x14ac:dyDescent="0.35">
      <c r="A1" s="13" t="s">
        <v>37</v>
      </c>
      <c r="B1" s="14"/>
      <c r="C1" s="14"/>
      <c r="D1" s="14"/>
      <c r="E1" s="14"/>
      <c r="F1" s="14"/>
      <c r="G1" s="15"/>
    </row>
    <row r="2" spans="1:7" ht="36.6" thickBot="1" x14ac:dyDescent="0.35">
      <c r="A2" s="3" t="s">
        <v>0</v>
      </c>
      <c r="B2" s="3" t="s">
        <v>26</v>
      </c>
      <c r="C2" s="4" t="s">
        <v>36</v>
      </c>
      <c r="D2" s="16">
        <v>20000</v>
      </c>
      <c r="E2" s="17">
        <v>25000</v>
      </c>
      <c r="F2" s="18">
        <v>30000</v>
      </c>
      <c r="G2" s="19">
        <v>40000</v>
      </c>
    </row>
    <row r="3" spans="1:7" ht="15.6" x14ac:dyDescent="0.3">
      <c r="A3" s="7" t="s">
        <v>27</v>
      </c>
      <c r="B3" s="21">
        <v>1</v>
      </c>
      <c r="C3" s="22">
        <v>0.08</v>
      </c>
      <c r="D3" s="23">
        <f t="shared" ref="D3:D11" si="0">$D$2*C3</f>
        <v>1600</v>
      </c>
      <c r="E3" s="24">
        <f t="shared" ref="E3:E11" si="1">$E$2*C3</f>
        <v>2000</v>
      </c>
      <c r="F3" s="25">
        <f t="shared" ref="F3" si="2">$F$2*C3</f>
        <v>2400</v>
      </c>
      <c r="G3" s="25">
        <f t="shared" ref="G3:G11" si="3">$G$2*C3</f>
        <v>3200</v>
      </c>
    </row>
    <row r="4" spans="1:7" ht="15.6" x14ac:dyDescent="0.3">
      <c r="A4" s="8" t="s">
        <v>28</v>
      </c>
      <c r="B4" s="26">
        <v>3</v>
      </c>
      <c r="C4" s="27">
        <v>0.24</v>
      </c>
      <c r="D4" s="28">
        <f t="shared" si="0"/>
        <v>4800</v>
      </c>
      <c r="E4" s="29">
        <f t="shared" si="1"/>
        <v>6000</v>
      </c>
      <c r="F4" s="30">
        <f t="shared" ref="F4:F11" si="4">$F$2*C4</f>
        <v>7200</v>
      </c>
      <c r="G4" s="25">
        <f t="shared" si="3"/>
        <v>9600</v>
      </c>
    </row>
    <row r="5" spans="1:7" ht="28.8" x14ac:dyDescent="0.3">
      <c r="A5" s="9" t="s">
        <v>29</v>
      </c>
      <c r="B5" s="31">
        <v>2.5</v>
      </c>
      <c r="C5" s="27">
        <f>8%*2.5</f>
        <v>0.2</v>
      </c>
      <c r="D5" s="28">
        <f t="shared" si="0"/>
        <v>4000</v>
      </c>
      <c r="E5" s="29">
        <f t="shared" si="1"/>
        <v>5000</v>
      </c>
      <c r="F5" s="30">
        <f t="shared" si="4"/>
        <v>6000</v>
      </c>
      <c r="G5" s="25">
        <f t="shared" si="3"/>
        <v>8000</v>
      </c>
    </row>
    <row r="6" spans="1:7" ht="28.8" x14ac:dyDescent="0.3">
      <c r="A6" s="9" t="s">
        <v>30</v>
      </c>
      <c r="B6" s="31">
        <v>1</v>
      </c>
      <c r="C6" s="27">
        <v>0.08</v>
      </c>
      <c r="D6" s="28">
        <f t="shared" si="0"/>
        <v>1600</v>
      </c>
      <c r="E6" s="29">
        <f t="shared" si="1"/>
        <v>2000</v>
      </c>
      <c r="F6" s="30">
        <f t="shared" si="4"/>
        <v>2400</v>
      </c>
      <c r="G6" s="25">
        <f t="shared" si="3"/>
        <v>3200</v>
      </c>
    </row>
    <row r="7" spans="1:7" ht="15.6" x14ac:dyDescent="0.3">
      <c r="A7" s="8" t="s">
        <v>31</v>
      </c>
      <c r="B7" s="26">
        <v>0.5</v>
      </c>
      <c r="C7" s="27">
        <v>0.04</v>
      </c>
      <c r="D7" s="28">
        <f t="shared" si="0"/>
        <v>800</v>
      </c>
      <c r="E7" s="29">
        <f t="shared" si="1"/>
        <v>1000</v>
      </c>
      <c r="F7" s="30">
        <f t="shared" si="4"/>
        <v>1200</v>
      </c>
      <c r="G7" s="25">
        <f t="shared" si="3"/>
        <v>1600</v>
      </c>
    </row>
    <row r="8" spans="1:7" ht="15.6" x14ac:dyDescent="0.3">
      <c r="A8" s="5" t="s">
        <v>32</v>
      </c>
      <c r="B8" s="32">
        <v>1</v>
      </c>
      <c r="C8" s="33">
        <v>0.08</v>
      </c>
      <c r="D8" s="34">
        <f t="shared" si="0"/>
        <v>1600</v>
      </c>
      <c r="E8" s="35">
        <f t="shared" si="1"/>
        <v>2000</v>
      </c>
      <c r="F8" s="36">
        <f t="shared" si="4"/>
        <v>2400</v>
      </c>
      <c r="G8" s="37">
        <f t="shared" si="3"/>
        <v>3200</v>
      </c>
    </row>
    <row r="9" spans="1:7" ht="15.6" x14ac:dyDescent="0.3">
      <c r="A9" s="5" t="s">
        <v>33</v>
      </c>
      <c r="B9" s="32">
        <v>1</v>
      </c>
      <c r="C9" s="33">
        <v>0.08</v>
      </c>
      <c r="D9" s="34">
        <f t="shared" si="0"/>
        <v>1600</v>
      </c>
      <c r="E9" s="35">
        <f t="shared" si="1"/>
        <v>2000</v>
      </c>
      <c r="F9" s="36">
        <f t="shared" si="4"/>
        <v>2400</v>
      </c>
      <c r="G9" s="37">
        <f t="shared" si="3"/>
        <v>3200</v>
      </c>
    </row>
    <row r="10" spans="1:7" ht="15.6" x14ac:dyDescent="0.3">
      <c r="A10" s="5" t="s">
        <v>34</v>
      </c>
      <c r="B10" s="32">
        <v>1.5</v>
      </c>
      <c r="C10" s="33">
        <f>8%*1.5</f>
        <v>0.12</v>
      </c>
      <c r="D10" s="34">
        <f t="shared" si="0"/>
        <v>2400</v>
      </c>
      <c r="E10" s="35">
        <f t="shared" si="1"/>
        <v>3000</v>
      </c>
      <c r="F10" s="36">
        <f t="shared" si="4"/>
        <v>3600</v>
      </c>
      <c r="G10" s="37">
        <f t="shared" si="3"/>
        <v>4800</v>
      </c>
    </row>
    <row r="11" spans="1:7" ht="28.8" x14ac:dyDescent="0.3">
      <c r="A11" s="6" t="s">
        <v>35</v>
      </c>
      <c r="B11" s="38">
        <v>1</v>
      </c>
      <c r="C11" s="33">
        <v>0.08</v>
      </c>
      <c r="D11" s="34">
        <f t="shared" si="0"/>
        <v>1600</v>
      </c>
      <c r="E11" s="35">
        <f t="shared" si="1"/>
        <v>2000</v>
      </c>
      <c r="F11" s="36">
        <f t="shared" si="4"/>
        <v>2400</v>
      </c>
      <c r="G11" s="37">
        <f t="shared" si="3"/>
        <v>3200</v>
      </c>
    </row>
    <row r="12" spans="1:7" ht="15" thickBot="1" x14ac:dyDescent="0.35">
      <c r="A12" s="1" t="s">
        <v>1</v>
      </c>
      <c r="B12" s="39"/>
      <c r="C12" s="40">
        <f>SUM(C3:C11)</f>
        <v>0.99999999999999989</v>
      </c>
      <c r="D12" s="41">
        <f>SUM(D3:D11)</f>
        <v>20000</v>
      </c>
      <c r="E12" s="42">
        <f>SUM(E3:E11)</f>
        <v>25000</v>
      </c>
      <c r="F12" s="43">
        <f>SUM(F3:F11)</f>
        <v>30000</v>
      </c>
      <c r="G12" s="43">
        <f>SUM(G3:G11)</f>
        <v>40000</v>
      </c>
    </row>
    <row r="14" spans="1:7" ht="31.2" customHeight="1" x14ac:dyDescent="0.3">
      <c r="A14" s="12" t="s">
        <v>40</v>
      </c>
      <c r="B14" s="20" t="s">
        <v>43</v>
      </c>
    </row>
    <row r="15" spans="1:7" x14ac:dyDescent="0.3">
      <c r="A15" s="2" t="s">
        <v>41</v>
      </c>
    </row>
    <row r="16" spans="1:7" x14ac:dyDescent="0.3">
      <c r="A16" s="10" t="s">
        <v>38</v>
      </c>
    </row>
    <row r="17" spans="1:1" x14ac:dyDescent="0.3">
      <c r="A17" s="11" t="s">
        <v>39</v>
      </c>
    </row>
    <row r="18" spans="1:1" x14ac:dyDescent="0.3">
      <c r="A18" s="10" t="s">
        <v>42</v>
      </c>
    </row>
  </sheetData>
  <sheetProtection algorithmName="SHA-512" hashValue="eyANepSptXrF/SFtRB6KDJN2lSPxe3Vg/EkCLd2qlso7mtwc9ZfSmt8if3rMwySbdU3lazAkvGqRONcWUugcCQ==" saltValue="duqQkoXEJLeuD/QADWf+MA==" spinCount="100000" sheet="1" objects="1" scenarios="1"/>
  <sortState xmlns:xlrd2="http://schemas.microsoft.com/office/spreadsheetml/2017/richdata2" ref="A4:G11">
    <sortCondition sortBy="cellColor" ref="A4:A11" dxfId="0"/>
  </sortState>
  <mergeCells count="1">
    <mergeCell ref="A1:G1"/>
  </mergeCells>
  <hyperlinks>
    <hyperlink ref="A16" r:id="rId1" xr:uid="{6BE86952-5267-4FF0-9233-A32D056757F3}"/>
    <hyperlink ref="A18" r:id="rId2" xr:uid="{11276A59-A144-4E0D-99AC-7961B2EA45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108F-A822-42D8-932C-533949B3A549}">
  <dimension ref="A1:D22"/>
  <sheetViews>
    <sheetView workbookViewId="0">
      <selection activeCell="B22" sqref="B22"/>
    </sheetView>
  </sheetViews>
  <sheetFormatPr defaultRowHeight="14.4" x14ac:dyDescent="0.3"/>
  <cols>
    <col min="1" max="1" width="31.44140625" style="45" customWidth="1"/>
    <col min="2" max="2" width="25.33203125" style="45" customWidth="1"/>
    <col min="3" max="3" width="25.77734375" style="45" customWidth="1"/>
    <col min="4" max="4" width="22.109375" style="45" bestFit="1" customWidth="1"/>
    <col min="5" max="5" width="12.21875" style="45" customWidth="1"/>
    <col min="6" max="6" width="11.5546875" style="45" customWidth="1"/>
    <col min="7" max="16384" width="8.88671875" style="45"/>
  </cols>
  <sheetData>
    <row r="1" spans="1:4" ht="18" x14ac:dyDescent="0.35">
      <c r="A1" s="81" t="s">
        <v>2</v>
      </c>
      <c r="B1" s="81"/>
      <c r="C1" s="81"/>
      <c r="D1" s="81"/>
    </row>
    <row r="2" spans="1:4" ht="15" thickBot="1" x14ac:dyDescent="0.35">
      <c r="A2" s="45" t="s">
        <v>0</v>
      </c>
      <c r="B2" s="46">
        <v>20000</v>
      </c>
      <c r="C2" s="45" t="s">
        <v>4</v>
      </c>
    </row>
    <row r="3" spans="1:4" ht="28.8" x14ac:dyDescent="0.3">
      <c r="A3" s="47" t="s">
        <v>17</v>
      </c>
      <c r="B3" s="48" t="s">
        <v>24</v>
      </c>
      <c r="C3" s="48" t="s">
        <v>19</v>
      </c>
      <c r="D3" s="49" t="s">
        <v>18</v>
      </c>
    </row>
    <row r="4" spans="1:4" ht="15" thickBot="1" x14ac:dyDescent="0.35">
      <c r="A4" s="50" t="s">
        <v>3</v>
      </c>
      <c r="B4" s="51">
        <f>CEILING(B2*12/0.07,10000)</f>
        <v>3430000</v>
      </c>
      <c r="C4" s="52">
        <v>300000</v>
      </c>
      <c r="D4" s="53"/>
    </row>
    <row r="5" spans="1:4" x14ac:dyDescent="0.3">
      <c r="A5" s="54" t="s">
        <v>5</v>
      </c>
      <c r="B5" s="55">
        <v>9217</v>
      </c>
      <c r="C5" s="56">
        <v>6994</v>
      </c>
      <c r="D5" s="82">
        <f>C5+B5</f>
        <v>16211</v>
      </c>
    </row>
    <row r="6" spans="1:4" x14ac:dyDescent="0.3">
      <c r="A6" s="58" t="s">
        <v>6</v>
      </c>
      <c r="B6" s="59">
        <v>11100</v>
      </c>
      <c r="C6" s="60">
        <v>9209</v>
      </c>
      <c r="D6" s="83">
        <f>C6+B6</f>
        <v>20309</v>
      </c>
    </row>
    <row r="7" spans="1:4" ht="15" thickBot="1" x14ac:dyDescent="0.35">
      <c r="B7" s="62"/>
      <c r="C7" s="46"/>
      <c r="D7" s="84"/>
    </row>
    <row r="8" spans="1:4" ht="15" thickBot="1" x14ac:dyDescent="0.35">
      <c r="A8" s="64" t="s">
        <v>25</v>
      </c>
      <c r="B8" s="65"/>
      <c r="C8" s="65"/>
      <c r="D8" s="66"/>
    </row>
    <row r="9" spans="1:4" x14ac:dyDescent="0.3">
      <c r="A9" s="85" t="s">
        <v>7</v>
      </c>
      <c r="B9" s="86" t="s">
        <v>9</v>
      </c>
      <c r="C9" s="86" t="s">
        <v>10</v>
      </c>
      <c r="D9" s="87" t="s">
        <v>11</v>
      </c>
    </row>
    <row r="10" spans="1:4" ht="15" thickBot="1" x14ac:dyDescent="0.35">
      <c r="A10" s="88"/>
      <c r="B10" s="71">
        <f>FV(12%/12,10*12,-'Model Budget Plan'!D8,0,1)</f>
        <v>371742.52216310508</v>
      </c>
      <c r="C10" s="71">
        <f>FV(12%/12,15*12,-'Model Budget Plan'!D8,0,1)</f>
        <v>807321.59921755863</v>
      </c>
      <c r="D10" s="72">
        <f>FV(12%/12,20*12,-'Model Budget Plan'!D8,0,1)</f>
        <v>1598636.6704659786</v>
      </c>
    </row>
    <row r="11" spans="1:4" ht="15" thickBot="1" x14ac:dyDescent="0.35"/>
    <row r="12" spans="1:4" x14ac:dyDescent="0.3">
      <c r="A12" s="85" t="s">
        <v>8</v>
      </c>
      <c r="B12" s="86" t="s">
        <v>13</v>
      </c>
      <c r="C12" s="87" t="s">
        <v>12</v>
      </c>
    </row>
    <row r="13" spans="1:4" ht="15" thickBot="1" x14ac:dyDescent="0.35">
      <c r="A13" s="88"/>
      <c r="B13" s="73">
        <f>FV(12%/12,28*12,-'Model Budget Plan'!D10,0,1)</f>
        <v>6620603.2801785273</v>
      </c>
      <c r="C13" s="74">
        <f>FV(12%/12,33*12,-'Model Budget Plan'!D10,0,1)</f>
        <v>12225595.401334861</v>
      </c>
    </row>
    <row r="14" spans="1:4" ht="15" thickBot="1" x14ac:dyDescent="0.35">
      <c r="C14" s="62"/>
    </row>
    <row r="15" spans="1:4" x14ac:dyDescent="0.3">
      <c r="A15" s="85" t="s">
        <v>20</v>
      </c>
      <c r="B15" s="86" t="s">
        <v>14</v>
      </c>
      <c r="C15" s="86" t="s">
        <v>15</v>
      </c>
      <c r="D15" s="87" t="s">
        <v>16</v>
      </c>
    </row>
    <row r="16" spans="1:4" ht="15" thickBot="1" x14ac:dyDescent="0.35">
      <c r="A16" s="88"/>
      <c r="B16" s="75">
        <f>FV(7%/12,2*12,-'Model Budget Plan'!D11,0,0)</f>
        <v>41089.650515018875</v>
      </c>
      <c r="C16" s="75">
        <f>FV(7%/12,3*12,-'Model Budget Plan'!D11,0,0)</f>
        <v>63888.161136528768</v>
      </c>
      <c r="D16" s="76">
        <f>FV(7%/12,5*12,-'Model Budget Plan'!D11,0,0)</f>
        <v>114548.64263698005</v>
      </c>
    </row>
    <row r="18" spans="1:1" x14ac:dyDescent="0.3">
      <c r="A18" s="77" t="s">
        <v>40</v>
      </c>
    </row>
    <row r="19" spans="1:1" x14ac:dyDescent="0.3">
      <c r="A19" s="78" t="s">
        <v>41</v>
      </c>
    </row>
    <row r="20" spans="1:1" x14ac:dyDescent="0.3">
      <c r="A20" s="79" t="s">
        <v>38</v>
      </c>
    </row>
    <row r="21" spans="1:1" x14ac:dyDescent="0.3">
      <c r="A21" s="80" t="s">
        <v>39</v>
      </c>
    </row>
    <row r="22" spans="1:1" x14ac:dyDescent="0.3">
      <c r="A22" s="79" t="s">
        <v>42</v>
      </c>
    </row>
  </sheetData>
  <sheetProtection algorithmName="SHA-512" hashValue="/Q0Ir2OlwoGqwm5pJM0cDaOKUZjnhwzbSb6Zu72UImvaYhOArKYTy+uI8nGsL+Dkk5u3BRYdck195a7sMjLUTw==" saltValue="Yu/ToLyPjtPj5arH1xnrJg==" spinCount="100000" sheet="1" objects="1" scenarios="1"/>
  <mergeCells count="6">
    <mergeCell ref="A1:D1"/>
    <mergeCell ref="D3:D4"/>
    <mergeCell ref="A8:D8"/>
    <mergeCell ref="A9:A10"/>
    <mergeCell ref="A12:A13"/>
    <mergeCell ref="A15:A16"/>
  </mergeCells>
  <hyperlinks>
    <hyperlink ref="A20" r:id="rId1" xr:uid="{341686A5-1C01-473B-BF76-884FA9403895}"/>
    <hyperlink ref="A22" r:id="rId2" xr:uid="{BA20E872-09D5-4B02-9E54-42B2D1F885B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F8AC-E948-4CEA-9147-BD1EFAF72E9A}">
  <dimension ref="A1:D22"/>
  <sheetViews>
    <sheetView workbookViewId="0">
      <selection activeCell="B22" sqref="B22"/>
    </sheetView>
  </sheetViews>
  <sheetFormatPr defaultRowHeight="14.4" x14ac:dyDescent="0.3"/>
  <cols>
    <col min="1" max="1" width="31.44140625" style="45" customWidth="1"/>
    <col min="2" max="2" width="25.33203125" style="45" customWidth="1"/>
    <col min="3" max="3" width="25.77734375" style="45" customWidth="1"/>
    <col min="4" max="4" width="22.109375" style="45" bestFit="1" customWidth="1"/>
    <col min="5" max="5" width="27" style="45" bestFit="1" customWidth="1"/>
    <col min="6" max="6" width="11.5546875" style="45" customWidth="1"/>
    <col min="7" max="16384" width="8.88671875" style="45"/>
  </cols>
  <sheetData>
    <row r="1" spans="1:4" ht="18" x14ac:dyDescent="0.35">
      <c r="A1" s="81" t="s">
        <v>23</v>
      </c>
      <c r="B1" s="81"/>
      <c r="C1" s="81"/>
      <c r="D1" s="81"/>
    </row>
    <row r="2" spans="1:4" ht="15" thickBot="1" x14ac:dyDescent="0.35">
      <c r="A2" s="45" t="s">
        <v>0</v>
      </c>
      <c r="B2" s="46">
        <v>25000</v>
      </c>
      <c r="C2" s="45" t="s">
        <v>4</v>
      </c>
    </row>
    <row r="3" spans="1:4" ht="28.8" x14ac:dyDescent="0.3">
      <c r="A3" s="47" t="s">
        <v>17</v>
      </c>
      <c r="B3" s="48" t="s">
        <v>24</v>
      </c>
      <c r="C3" s="48" t="s">
        <v>19</v>
      </c>
      <c r="D3" s="49" t="s">
        <v>18</v>
      </c>
    </row>
    <row r="4" spans="1:4" ht="15" thickBot="1" x14ac:dyDescent="0.35">
      <c r="A4" s="50" t="s">
        <v>3</v>
      </c>
      <c r="B4" s="51">
        <f>CEILING(B2*12/0.07,10000)</f>
        <v>4290000</v>
      </c>
      <c r="C4" s="52">
        <v>500000</v>
      </c>
      <c r="D4" s="53"/>
    </row>
    <row r="5" spans="1:4" x14ac:dyDescent="0.3">
      <c r="A5" s="54" t="s">
        <v>5</v>
      </c>
      <c r="B5" s="55">
        <v>10074</v>
      </c>
      <c r="C5" s="56">
        <v>8416</v>
      </c>
      <c r="D5" s="57">
        <f>C5+B5</f>
        <v>18490</v>
      </c>
    </row>
    <row r="6" spans="1:4" x14ac:dyDescent="0.3">
      <c r="A6" s="58" t="s">
        <v>6</v>
      </c>
      <c r="B6" s="59">
        <v>12230</v>
      </c>
      <c r="C6" s="60">
        <v>9209</v>
      </c>
      <c r="D6" s="61">
        <f>C6+B6</f>
        <v>21439</v>
      </c>
    </row>
    <row r="7" spans="1:4" ht="15" thickBot="1" x14ac:dyDescent="0.35">
      <c r="B7" s="62"/>
      <c r="C7" s="46"/>
      <c r="D7" s="63"/>
    </row>
    <row r="8" spans="1:4" ht="15" thickBot="1" x14ac:dyDescent="0.35">
      <c r="A8" s="64" t="s">
        <v>25</v>
      </c>
      <c r="B8" s="65"/>
      <c r="C8" s="65"/>
      <c r="D8" s="66"/>
    </row>
    <row r="9" spans="1:4" x14ac:dyDescent="0.3">
      <c r="A9" s="67" t="s">
        <v>7</v>
      </c>
      <c r="B9" s="68" t="s">
        <v>9</v>
      </c>
      <c r="C9" s="68" t="s">
        <v>10</v>
      </c>
      <c r="D9" s="69" t="s">
        <v>11</v>
      </c>
    </row>
    <row r="10" spans="1:4" ht="15" thickBot="1" x14ac:dyDescent="0.35">
      <c r="A10" s="70"/>
      <c r="B10" s="71">
        <f>FV(12%/12,10*12,-'Model Budget Plan'!E8,0,1)</f>
        <v>464678.15270388132</v>
      </c>
      <c r="C10" s="71">
        <f>FV(12%/12,15*12,-'Model Budget Plan'!E8,0,1)</f>
        <v>1009151.9990219483</v>
      </c>
      <c r="D10" s="72">
        <f>FV(12%/12,20*12,-'Model Budget Plan'!E8,0,1)</f>
        <v>1998295.8380824733</v>
      </c>
    </row>
    <row r="11" spans="1:4" ht="15" thickBot="1" x14ac:dyDescent="0.35"/>
    <row r="12" spans="1:4" x14ac:dyDescent="0.3">
      <c r="A12" s="67" t="s">
        <v>8</v>
      </c>
      <c r="B12" s="68" t="s">
        <v>13</v>
      </c>
      <c r="C12" s="69" t="s">
        <v>12</v>
      </c>
    </row>
    <row r="13" spans="1:4" ht="15" thickBot="1" x14ac:dyDescent="0.35">
      <c r="A13" s="70"/>
      <c r="B13" s="73">
        <f>FV(12%/12,28*12,-'Model Budget Plan'!E10,0,1)</f>
        <v>8275754.1002231594</v>
      </c>
      <c r="C13" s="74">
        <f>FV(12%/12,33*12,-'Model Budget Plan'!E10,0,1)</f>
        <v>15281994.251668576</v>
      </c>
    </row>
    <row r="14" spans="1:4" ht="15" thickBot="1" x14ac:dyDescent="0.35"/>
    <row r="15" spans="1:4" x14ac:dyDescent="0.3">
      <c r="A15" s="67" t="s">
        <v>20</v>
      </c>
      <c r="B15" s="68" t="s">
        <v>14</v>
      </c>
      <c r="C15" s="68" t="s">
        <v>15</v>
      </c>
      <c r="D15" s="69" t="s">
        <v>16</v>
      </c>
    </row>
    <row r="16" spans="1:4" ht="15" thickBot="1" x14ac:dyDescent="0.35">
      <c r="A16" s="70"/>
      <c r="B16" s="75">
        <f>FV(7%/12,2*12,-'Model Budget Plan'!E11,0,0)</f>
        <v>51362.063143773586</v>
      </c>
      <c r="C16" s="75">
        <f>FV(7%/12,3*12,-'Model Budget Plan'!E11,0,0)</f>
        <v>79860.20142066096</v>
      </c>
      <c r="D16" s="76">
        <f>FV(7%/12,5*12,-'Model Budget Plan'!E11,0,0)</f>
        <v>143185.80329622506</v>
      </c>
    </row>
    <row r="18" spans="1:1" x14ac:dyDescent="0.3">
      <c r="A18" s="77" t="s">
        <v>40</v>
      </c>
    </row>
    <row r="19" spans="1:1" x14ac:dyDescent="0.3">
      <c r="A19" s="78" t="s">
        <v>41</v>
      </c>
    </row>
    <row r="20" spans="1:1" x14ac:dyDescent="0.3">
      <c r="A20" s="79" t="s">
        <v>38</v>
      </c>
    </row>
    <row r="21" spans="1:1" x14ac:dyDescent="0.3">
      <c r="A21" s="80" t="s">
        <v>39</v>
      </c>
    </row>
    <row r="22" spans="1:1" x14ac:dyDescent="0.3">
      <c r="A22" s="79" t="s">
        <v>42</v>
      </c>
    </row>
  </sheetData>
  <sheetProtection algorithmName="SHA-512" hashValue="uQ7OCHK1eyGj0jQiT6RRMwb8XhqKacNbST0oO0+H8wwmHgqYRlA4TTzhX/jNCtHeBBShYiGyr2x6XSAnHFbRQA==" saltValue="VpgAGG2aNqUwPUmDOe3tWA==" spinCount="100000" sheet="1" objects="1" scenarios="1"/>
  <mergeCells count="6">
    <mergeCell ref="A1:D1"/>
    <mergeCell ref="D3:D4"/>
    <mergeCell ref="A8:D8"/>
    <mergeCell ref="A9:A10"/>
    <mergeCell ref="A12:A13"/>
    <mergeCell ref="A15:A16"/>
  </mergeCells>
  <hyperlinks>
    <hyperlink ref="A20" r:id="rId1" xr:uid="{EC270F68-5FC8-42F5-B5D7-AFF8638EACC2}"/>
    <hyperlink ref="A22" r:id="rId2" xr:uid="{64759313-1675-4EF7-9848-5765E5E526F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6591C-BEA9-49E5-925C-1F7292B1BE72}">
  <dimension ref="A1:D22"/>
  <sheetViews>
    <sheetView workbookViewId="0">
      <selection activeCell="B22" sqref="B22"/>
    </sheetView>
  </sheetViews>
  <sheetFormatPr defaultRowHeight="14.4" x14ac:dyDescent="0.3"/>
  <cols>
    <col min="1" max="1" width="31.44140625" style="45" customWidth="1"/>
    <col min="2" max="2" width="25.33203125" style="45" customWidth="1"/>
    <col min="3" max="3" width="25.77734375" style="45" customWidth="1"/>
    <col min="4" max="4" width="22.109375" style="45" bestFit="1" customWidth="1"/>
    <col min="5" max="5" width="27" style="45" bestFit="1" customWidth="1"/>
    <col min="6" max="6" width="11.5546875" style="45" customWidth="1"/>
    <col min="7" max="16384" width="8.88671875" style="45"/>
  </cols>
  <sheetData>
    <row r="1" spans="1:4" ht="18" x14ac:dyDescent="0.35">
      <c r="A1" s="44" t="s">
        <v>22</v>
      </c>
      <c r="B1" s="44"/>
      <c r="C1" s="44"/>
      <c r="D1" s="44"/>
    </row>
    <row r="2" spans="1:4" ht="15" thickBot="1" x14ac:dyDescent="0.35">
      <c r="A2" s="45" t="s">
        <v>0</v>
      </c>
      <c r="B2" s="46">
        <v>30000</v>
      </c>
      <c r="C2" s="45" t="s">
        <v>4</v>
      </c>
    </row>
    <row r="3" spans="1:4" ht="28.8" x14ac:dyDescent="0.3">
      <c r="A3" s="47" t="s">
        <v>17</v>
      </c>
      <c r="B3" s="48" t="s">
        <v>24</v>
      </c>
      <c r="C3" s="48" t="s">
        <v>19</v>
      </c>
      <c r="D3" s="49" t="s">
        <v>18</v>
      </c>
    </row>
    <row r="4" spans="1:4" ht="15" thickBot="1" x14ac:dyDescent="0.35">
      <c r="A4" s="50" t="s">
        <v>3</v>
      </c>
      <c r="B4" s="51">
        <f>CEILING(B2*12/0.07,10000)</f>
        <v>5150000</v>
      </c>
      <c r="C4" s="52">
        <v>500000</v>
      </c>
      <c r="D4" s="53"/>
    </row>
    <row r="5" spans="1:4" x14ac:dyDescent="0.3">
      <c r="A5" s="54" t="s">
        <v>5</v>
      </c>
      <c r="B5" s="55">
        <v>10950</v>
      </c>
      <c r="C5" s="56">
        <v>8416</v>
      </c>
      <c r="D5" s="57">
        <f>C5+B5</f>
        <v>19366</v>
      </c>
    </row>
    <row r="6" spans="1:4" x14ac:dyDescent="0.3">
      <c r="A6" s="58" t="s">
        <v>6</v>
      </c>
      <c r="B6" s="59">
        <v>13356</v>
      </c>
      <c r="C6" s="60">
        <v>9209</v>
      </c>
      <c r="D6" s="61">
        <f>C6+B6</f>
        <v>22565</v>
      </c>
    </row>
    <row r="7" spans="1:4" ht="15" thickBot="1" x14ac:dyDescent="0.35">
      <c r="B7" s="62"/>
      <c r="C7" s="46"/>
      <c r="D7" s="63"/>
    </row>
    <row r="8" spans="1:4" ht="15" thickBot="1" x14ac:dyDescent="0.35">
      <c r="A8" s="64" t="s">
        <v>25</v>
      </c>
      <c r="B8" s="65"/>
      <c r="C8" s="65"/>
      <c r="D8" s="66"/>
    </row>
    <row r="9" spans="1:4" x14ac:dyDescent="0.3">
      <c r="A9" s="67" t="s">
        <v>7</v>
      </c>
      <c r="B9" s="68" t="s">
        <v>9</v>
      </c>
      <c r="C9" s="68" t="s">
        <v>10</v>
      </c>
      <c r="D9" s="69" t="s">
        <v>11</v>
      </c>
    </row>
    <row r="10" spans="1:4" ht="15" thickBot="1" x14ac:dyDescent="0.35">
      <c r="A10" s="70"/>
      <c r="B10" s="71">
        <f>FV(12%/12,10*12,-'Model Budget Plan'!F8,0,1)</f>
        <v>557613.78324465756</v>
      </c>
      <c r="C10" s="71">
        <f>FV(12%/12,15*12,-'Model Budget Plan'!F8,0,1)</f>
        <v>1210982.3988263379</v>
      </c>
      <c r="D10" s="72">
        <f>FV(12%/12,20*12,-'Model Budget Plan'!F8,0,1)</f>
        <v>2397955.0056989677</v>
      </c>
    </row>
    <row r="11" spans="1:4" ht="15" thickBot="1" x14ac:dyDescent="0.35"/>
    <row r="12" spans="1:4" x14ac:dyDescent="0.3">
      <c r="A12" s="67" t="s">
        <v>8</v>
      </c>
      <c r="B12" s="68" t="s">
        <v>13</v>
      </c>
      <c r="C12" s="69" t="s">
        <v>12</v>
      </c>
    </row>
    <row r="13" spans="1:4" ht="15" thickBot="1" x14ac:dyDescent="0.35">
      <c r="A13" s="70"/>
      <c r="B13" s="73">
        <f>FV(12%/12,28*12,-'Model Budget Plan'!F10,0,1)</f>
        <v>9930904.9202677924</v>
      </c>
      <c r="C13" s="74">
        <f>FV(12%/12,33*12,-'Model Budget Plan'!F10,0,1)</f>
        <v>18338393.102002293</v>
      </c>
    </row>
    <row r="14" spans="1:4" ht="15" thickBot="1" x14ac:dyDescent="0.35"/>
    <row r="15" spans="1:4" x14ac:dyDescent="0.3">
      <c r="A15" s="67" t="s">
        <v>20</v>
      </c>
      <c r="B15" s="68" t="s">
        <v>14</v>
      </c>
      <c r="C15" s="68" t="s">
        <v>15</v>
      </c>
      <c r="D15" s="69" t="s">
        <v>16</v>
      </c>
    </row>
    <row r="16" spans="1:4" ht="15" thickBot="1" x14ac:dyDescent="0.35">
      <c r="A16" s="70"/>
      <c r="B16" s="75">
        <f>FV(7%/12,2*12,-'Model Budget Plan'!F11,0,0)</f>
        <v>61634.475772528305</v>
      </c>
      <c r="C16" s="75">
        <f>FV(7%/12,3*12,-'Model Budget Plan'!F11,0,0)</f>
        <v>95832.241704793152</v>
      </c>
      <c r="D16" s="76">
        <f>FV(7%/12,5*12,-'Model Budget Plan'!F11,0,0)</f>
        <v>171822.96395547007</v>
      </c>
    </row>
    <row r="18" spans="1:1" x14ac:dyDescent="0.3">
      <c r="A18" s="77" t="s">
        <v>40</v>
      </c>
    </row>
    <row r="19" spans="1:1" x14ac:dyDescent="0.3">
      <c r="A19" s="78" t="s">
        <v>41</v>
      </c>
    </row>
    <row r="20" spans="1:1" x14ac:dyDescent="0.3">
      <c r="A20" s="79" t="s">
        <v>38</v>
      </c>
    </row>
    <row r="21" spans="1:1" x14ac:dyDescent="0.3">
      <c r="A21" s="80" t="s">
        <v>39</v>
      </c>
    </row>
    <row r="22" spans="1:1" x14ac:dyDescent="0.3">
      <c r="A22" s="79" t="s">
        <v>42</v>
      </c>
    </row>
  </sheetData>
  <sheetProtection algorithmName="SHA-512" hashValue="l8iZ/meerZquQGk0LLDc2e4aN7A0ljjoYnPS/UKpX8SSkOFO0eYi5hX5r5lgwqnfK5q0kvkU/qrFeKybYMjsvg==" saltValue="i1CsJ5VaDe3wny37Uy7/Rg==" spinCount="100000" sheet="1" objects="1" scenarios="1"/>
  <mergeCells count="6">
    <mergeCell ref="A1:D1"/>
    <mergeCell ref="D3:D4"/>
    <mergeCell ref="A8:D8"/>
    <mergeCell ref="A9:A10"/>
    <mergeCell ref="A12:A13"/>
    <mergeCell ref="A15:A16"/>
  </mergeCells>
  <hyperlinks>
    <hyperlink ref="A20" r:id="rId1" xr:uid="{C20E372D-A406-4FF6-B7B3-C4C245CD3463}"/>
    <hyperlink ref="A22" r:id="rId2" xr:uid="{8A7DC0C0-AC62-43CF-8B2E-A7E328DF9C9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7F7A-9CE2-420A-92BC-5E9072238D8C}">
  <dimension ref="A1:D22"/>
  <sheetViews>
    <sheetView workbookViewId="0">
      <selection activeCell="C10" sqref="C10"/>
    </sheetView>
  </sheetViews>
  <sheetFormatPr defaultRowHeight="14.4" x14ac:dyDescent="0.3"/>
  <cols>
    <col min="1" max="1" width="33.33203125" style="45" customWidth="1"/>
    <col min="2" max="2" width="25.33203125" style="45" customWidth="1"/>
    <col min="3" max="3" width="25.77734375" style="45" customWidth="1"/>
    <col min="4" max="4" width="22.109375" style="45" bestFit="1" customWidth="1"/>
    <col min="5" max="5" width="27" style="45" bestFit="1" customWidth="1"/>
    <col min="6" max="6" width="11.5546875" style="45" customWidth="1"/>
    <col min="7" max="16384" width="8.88671875" style="45"/>
  </cols>
  <sheetData>
    <row r="1" spans="1:4" ht="18" x14ac:dyDescent="0.35">
      <c r="A1" s="44" t="s">
        <v>21</v>
      </c>
      <c r="B1" s="44"/>
      <c r="C1" s="44"/>
      <c r="D1" s="44"/>
    </row>
    <row r="2" spans="1:4" ht="15" thickBot="1" x14ac:dyDescent="0.35">
      <c r="A2" s="45" t="s">
        <v>0</v>
      </c>
      <c r="B2" s="46">
        <v>40000</v>
      </c>
      <c r="C2" s="45" t="s">
        <v>4</v>
      </c>
    </row>
    <row r="3" spans="1:4" ht="28.8" x14ac:dyDescent="0.3">
      <c r="A3" s="47" t="s">
        <v>17</v>
      </c>
      <c r="B3" s="48" t="s">
        <v>24</v>
      </c>
      <c r="C3" s="48" t="s">
        <v>19</v>
      </c>
      <c r="D3" s="49" t="s">
        <v>18</v>
      </c>
    </row>
    <row r="4" spans="1:4" ht="15" thickBot="1" x14ac:dyDescent="0.35">
      <c r="A4" s="50" t="s">
        <v>3</v>
      </c>
      <c r="B4" s="51">
        <f>CEILING(B2*12/0.07,10000)</f>
        <v>6860000</v>
      </c>
      <c r="C4" s="52">
        <v>500000</v>
      </c>
      <c r="D4" s="53"/>
    </row>
    <row r="5" spans="1:4" x14ac:dyDescent="0.3">
      <c r="A5" s="54" t="s">
        <v>5</v>
      </c>
      <c r="B5" s="55">
        <v>13945</v>
      </c>
      <c r="C5" s="56">
        <v>8416</v>
      </c>
      <c r="D5" s="57">
        <f>C5+B5</f>
        <v>22361</v>
      </c>
    </row>
    <row r="6" spans="1:4" x14ac:dyDescent="0.3">
      <c r="A6" s="58" t="s">
        <v>6</v>
      </c>
      <c r="B6" s="59">
        <v>17071</v>
      </c>
      <c r="C6" s="60">
        <v>9209</v>
      </c>
      <c r="D6" s="61">
        <f>C6+B6</f>
        <v>26280</v>
      </c>
    </row>
    <row r="7" spans="1:4" ht="15" thickBot="1" x14ac:dyDescent="0.35">
      <c r="B7" s="62"/>
      <c r="C7" s="46"/>
      <c r="D7" s="63"/>
    </row>
    <row r="8" spans="1:4" ht="15" thickBot="1" x14ac:dyDescent="0.35">
      <c r="A8" s="89" t="s">
        <v>25</v>
      </c>
      <c r="B8" s="90"/>
      <c r="C8" s="90"/>
      <c r="D8" s="91"/>
    </row>
    <row r="9" spans="1:4" x14ac:dyDescent="0.3">
      <c r="A9" s="67" t="s">
        <v>7</v>
      </c>
      <c r="B9" s="68" t="s">
        <v>9</v>
      </c>
      <c r="C9" s="68" t="s">
        <v>10</v>
      </c>
      <c r="D9" s="69" t="s">
        <v>11</v>
      </c>
    </row>
    <row r="10" spans="1:4" ht="15" thickBot="1" x14ac:dyDescent="0.35">
      <c r="A10" s="70"/>
      <c r="B10" s="71">
        <f>FV(12%/12,10*12,-'Model Budget Plan'!G8,0,1)</f>
        <v>743485.04432621016</v>
      </c>
      <c r="C10" s="71">
        <f>FV(12%/12,15*12,-'Model Budget Plan'!G8,0,1)</f>
        <v>1614643.1984351173</v>
      </c>
      <c r="D10" s="72">
        <f>FV(12%/12,20*12,-'Model Budget Plan'!G8,0,1)</f>
        <v>3197273.3409319571</v>
      </c>
    </row>
    <row r="11" spans="1:4" ht="15" thickBot="1" x14ac:dyDescent="0.35"/>
    <row r="12" spans="1:4" x14ac:dyDescent="0.3">
      <c r="A12" s="67" t="s">
        <v>8</v>
      </c>
      <c r="B12" s="68" t="s">
        <v>13</v>
      </c>
      <c r="C12" s="69" t="s">
        <v>12</v>
      </c>
    </row>
    <row r="13" spans="1:4" ht="15" thickBot="1" x14ac:dyDescent="0.35">
      <c r="A13" s="70"/>
      <c r="B13" s="73">
        <f>FV(12%/12,28*12,-'Model Budget Plan'!G10,0,1)</f>
        <v>13241206.560357055</v>
      </c>
      <c r="C13" s="74">
        <f>FV(12%/12,33*12,-'Model Budget Plan'!G10,0,1)</f>
        <v>24451190.802669723</v>
      </c>
    </row>
    <row r="14" spans="1:4" ht="15" thickBot="1" x14ac:dyDescent="0.35"/>
    <row r="15" spans="1:4" x14ac:dyDescent="0.3">
      <c r="A15" s="67" t="s">
        <v>20</v>
      </c>
      <c r="B15" s="68" t="s">
        <v>14</v>
      </c>
      <c r="C15" s="68" t="s">
        <v>15</v>
      </c>
      <c r="D15" s="69" t="s">
        <v>16</v>
      </c>
    </row>
    <row r="16" spans="1:4" ht="15" thickBot="1" x14ac:dyDescent="0.35">
      <c r="A16" s="70"/>
      <c r="B16" s="75">
        <f>FV(7%/12,2*12,-'Model Budget Plan'!G11,0,0)</f>
        <v>82179.30103003775</v>
      </c>
      <c r="C16" s="75">
        <f>FV(7%/12,3*12,-'Model Budget Plan'!G11,0,0)</f>
        <v>127776.32227305754</v>
      </c>
      <c r="D16" s="76">
        <f>FV(7%/12,5*12,-'Model Budget Plan'!G11,0,0)</f>
        <v>229097.28527396009</v>
      </c>
    </row>
    <row r="18" spans="1:1" x14ac:dyDescent="0.3">
      <c r="A18" s="77" t="s">
        <v>40</v>
      </c>
    </row>
    <row r="19" spans="1:1" x14ac:dyDescent="0.3">
      <c r="A19" s="78" t="s">
        <v>41</v>
      </c>
    </row>
    <row r="20" spans="1:1" x14ac:dyDescent="0.3">
      <c r="A20" s="79" t="s">
        <v>38</v>
      </c>
    </row>
    <row r="21" spans="1:1" x14ac:dyDescent="0.3">
      <c r="A21" s="80" t="s">
        <v>39</v>
      </c>
    </row>
    <row r="22" spans="1:1" x14ac:dyDescent="0.3">
      <c r="A22" s="79" t="s">
        <v>42</v>
      </c>
    </row>
  </sheetData>
  <sheetProtection algorithmName="SHA-512" hashValue="RlB8rZs/aHE9ipMH9pSKf84J1t8U9jV8Z93KgQlCOZbDuV1rLELN/9zSX9Gen13zM2KOr2AhNDoQBs+bgs/g1Q==" saltValue="q2V7K5YDHFDXQOZlOC0RPg==" spinCount="100000" sheet="1" objects="1" scenarios="1"/>
  <mergeCells count="6">
    <mergeCell ref="A1:D1"/>
    <mergeCell ref="D3:D4"/>
    <mergeCell ref="A8:D8"/>
    <mergeCell ref="A9:A10"/>
    <mergeCell ref="A12:A13"/>
    <mergeCell ref="A15:A16"/>
  </mergeCells>
  <hyperlinks>
    <hyperlink ref="A20" r:id="rId1" xr:uid="{5FB658F7-ECE5-4D41-BC12-B16F70FC83F4}"/>
    <hyperlink ref="A22" r:id="rId2" xr:uid="{678B9036-1933-4070-AFDF-FBB3E6A4871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Budget Plan</vt:lpstr>
      <vt:lpstr>20K - Future</vt:lpstr>
      <vt:lpstr>25k - Future</vt:lpstr>
      <vt:lpstr>30k - Future</vt:lpstr>
      <vt:lpstr>40k - Future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Karthikeyan Jawahar</dc:creator>
  <cp:lastModifiedBy>Karthikeyan Jawahar</cp:lastModifiedBy>
  <dcterms:created xsi:type="dcterms:W3CDTF">2020-05-09T15:13:46Z</dcterms:created>
  <dcterms:modified xsi:type="dcterms:W3CDTF">2020-05-14T06:39:12Z</dcterms:modified>
</cp:coreProperties>
</file>